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Finance\MthEnd\Daily Census\"/>
    </mc:Choice>
  </mc:AlternateContent>
  <bookViews>
    <workbookView xWindow="0" yWindow="0" windowWidth="12120" windowHeight="89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6" i="1" l="1"/>
  <c r="S23" i="1" l="1"/>
  <c r="P23" i="1"/>
  <c r="AC20" i="1" l="1"/>
  <c r="AB20" i="1"/>
  <c r="AA20" i="1"/>
  <c r="Z20" i="1"/>
  <c r="T20" i="1"/>
  <c r="V20" i="1"/>
  <c r="S20" i="1"/>
  <c r="R20" i="1"/>
  <c r="U20" i="1"/>
  <c r="P20" i="1"/>
  <c r="H20" i="1"/>
  <c r="F20" i="1"/>
  <c r="L20" i="1"/>
  <c r="J20" i="1"/>
  <c r="O21" i="1"/>
  <c r="O20" i="1"/>
  <c r="E20" i="1"/>
  <c r="C21" i="1"/>
  <c r="C20" i="1"/>
  <c r="D21" i="1"/>
  <c r="N21" i="1"/>
  <c r="M21" i="1"/>
  <c r="I21" i="1"/>
  <c r="I20" i="1"/>
  <c r="Z18" i="1"/>
  <c r="O18" i="1"/>
  <c r="P18" i="1"/>
  <c r="J18" i="1"/>
  <c r="I18" i="1"/>
  <c r="H18" i="1"/>
  <c r="E18" i="1"/>
  <c r="F18" i="1"/>
  <c r="Z17" i="1" l="1"/>
  <c r="O17" i="1"/>
  <c r="P17" i="1" s="1"/>
  <c r="J17" i="1"/>
  <c r="E17" i="1"/>
  <c r="F17" i="1" s="1"/>
  <c r="H17" i="1" s="1"/>
  <c r="Z16" i="1" l="1"/>
  <c r="O16" i="1" l="1"/>
  <c r="P16" i="1"/>
  <c r="J16" i="1"/>
  <c r="E16" i="1"/>
  <c r="F16" i="1"/>
  <c r="H16" i="1" s="1"/>
  <c r="Z15" i="1" l="1"/>
  <c r="O15" i="1"/>
  <c r="P15" i="1"/>
  <c r="J15" i="1"/>
  <c r="E15" i="1"/>
  <c r="F15" i="1"/>
  <c r="H15" i="1" s="1"/>
  <c r="I14" i="1" l="1"/>
  <c r="Z14" i="1" l="1"/>
  <c r="O14" i="1"/>
  <c r="P14" i="1"/>
  <c r="J14" i="1"/>
  <c r="E14" i="1"/>
  <c r="F14" i="1" s="1"/>
  <c r="H14" i="1" s="1"/>
  <c r="I13" i="1" l="1"/>
  <c r="Z13" i="1" l="1"/>
  <c r="O13" i="1" l="1"/>
  <c r="P13" i="1" s="1"/>
  <c r="J13" i="1"/>
  <c r="E13" i="1"/>
  <c r="F13" i="1" s="1"/>
  <c r="H13" i="1" s="1"/>
  <c r="Z12" i="1" l="1"/>
  <c r="C12" i="1"/>
  <c r="O12" i="1" l="1"/>
  <c r="P12" i="1" s="1"/>
  <c r="I12" i="1"/>
  <c r="J12" i="1" s="1"/>
  <c r="E12" i="1"/>
  <c r="F12" i="1" s="1"/>
  <c r="H12" i="1" s="1"/>
  <c r="I11" i="1" l="1"/>
  <c r="J11" i="1" s="1"/>
  <c r="C11" i="1"/>
  <c r="E11" i="1" s="1"/>
  <c r="F11" i="1" s="1"/>
  <c r="H11" i="1" s="1"/>
  <c r="AA11" i="1"/>
  <c r="AA12" i="1"/>
  <c r="AA13" i="1"/>
  <c r="AA14" i="1"/>
  <c r="AA15" i="1"/>
  <c r="AA16" i="1"/>
  <c r="AA17" i="1"/>
  <c r="AA18" i="1"/>
  <c r="Z11" i="1"/>
  <c r="O11" i="1"/>
  <c r="S11" i="1" l="1"/>
  <c r="AC11" i="1" s="1"/>
  <c r="P11" i="1"/>
  <c r="I10" i="1"/>
  <c r="J10" i="1" s="1"/>
  <c r="AA10" i="1"/>
  <c r="Z10" i="1"/>
  <c r="O10" i="1"/>
  <c r="P10" i="1" s="1"/>
  <c r="E10" i="1"/>
  <c r="F10" i="1" s="1"/>
  <c r="H10" i="1" s="1"/>
  <c r="AA9" i="1" l="1"/>
  <c r="Z9" i="1"/>
  <c r="O9" i="1"/>
  <c r="P9" i="1" s="1"/>
  <c r="I9" i="1"/>
  <c r="J9" i="1" s="1"/>
  <c r="E9" i="1"/>
  <c r="F9" i="1" s="1"/>
  <c r="H9" i="1" s="1"/>
  <c r="R9" i="1" l="1"/>
  <c r="R10" i="1"/>
  <c r="R11" i="1"/>
  <c r="R12" i="1"/>
  <c r="R13" i="1"/>
  <c r="R14" i="1"/>
  <c r="R15" i="1"/>
  <c r="R16" i="1"/>
  <c r="R17" i="1"/>
  <c r="R18" i="1"/>
  <c r="N19" i="1"/>
  <c r="D19" i="1"/>
  <c r="S18" i="1"/>
  <c r="S9" i="1"/>
  <c r="S10" i="1"/>
  <c r="T11" i="1"/>
  <c r="AB11" i="1" s="1"/>
  <c r="S12" i="1"/>
  <c r="S13" i="1"/>
  <c r="S14" i="1"/>
  <c r="S15" i="1"/>
  <c r="S16" i="1"/>
  <c r="S17" i="1"/>
  <c r="O8" i="1"/>
  <c r="O7" i="1"/>
  <c r="O19" i="1" s="1"/>
  <c r="AC18" i="1" l="1"/>
  <c r="T18" i="1"/>
  <c r="AB18" i="1" s="1"/>
  <c r="AC17" i="1"/>
  <c r="T17" i="1"/>
  <c r="AB17" i="1" s="1"/>
  <c r="AC16" i="1"/>
  <c r="T16" i="1"/>
  <c r="AB16" i="1" s="1"/>
  <c r="AC15" i="1"/>
  <c r="T15" i="1"/>
  <c r="AB15" i="1" s="1"/>
  <c r="AC14" i="1"/>
  <c r="T14" i="1"/>
  <c r="AB14" i="1" s="1"/>
  <c r="P7" i="1"/>
  <c r="T9" i="1"/>
  <c r="AB9" i="1" s="1"/>
  <c r="AC9" i="1"/>
  <c r="P8" i="1"/>
  <c r="R8" i="1" s="1"/>
  <c r="T10" i="1"/>
  <c r="AB10" i="1" s="1"/>
  <c r="AC10" i="1"/>
  <c r="AC13" i="1"/>
  <c r="T13" i="1"/>
  <c r="AB13" i="1" s="1"/>
  <c r="T12" i="1"/>
  <c r="AB12" i="1" s="1"/>
  <c r="AC12" i="1"/>
  <c r="E8" i="1"/>
  <c r="E7" i="1"/>
  <c r="S8" i="1" l="1"/>
  <c r="AC8" i="1" s="1"/>
  <c r="F8" i="1"/>
  <c r="E19" i="1"/>
  <c r="F7" i="1"/>
  <c r="U19" i="1"/>
  <c r="U8" i="1"/>
  <c r="U9" i="1"/>
  <c r="U10" i="1"/>
  <c r="U11" i="1"/>
  <c r="U12" i="1"/>
  <c r="U13" i="1"/>
  <c r="U14" i="1"/>
  <c r="I8" i="1"/>
  <c r="H8" i="1"/>
  <c r="J8" i="1"/>
  <c r="L9" i="1"/>
  <c r="L11" i="1"/>
  <c r="L12" i="1"/>
  <c r="L13" i="1"/>
  <c r="L14" i="1"/>
  <c r="L15" i="1"/>
  <c r="L16" i="1"/>
  <c r="L17" i="1"/>
  <c r="L18" i="1"/>
  <c r="L8" i="1"/>
  <c r="L10" i="1"/>
  <c r="U15" i="1"/>
  <c r="V15" i="1" s="1"/>
  <c r="U16" i="1"/>
  <c r="V16" i="1" s="1"/>
  <c r="U17" i="1"/>
  <c r="V17" i="1" s="1"/>
  <c r="U18" i="1"/>
  <c r="C19" i="1"/>
  <c r="M19" i="1"/>
  <c r="B19" i="1"/>
  <c r="AA8" i="1"/>
  <c r="Z8" i="1"/>
  <c r="AA7" i="1"/>
  <c r="Z7" i="1"/>
  <c r="U7" i="1"/>
  <c r="R7" i="1"/>
  <c r="I7" i="1"/>
  <c r="I19" i="1" s="1"/>
  <c r="H7" i="1"/>
  <c r="S7" i="1" l="1"/>
  <c r="AC7" i="1" s="1"/>
  <c r="J7" i="1"/>
  <c r="L7" i="1" s="1"/>
  <c r="T8" i="1"/>
  <c r="AB8" i="1" s="1"/>
  <c r="J19" i="1"/>
  <c r="L19" i="1" s="1"/>
  <c r="F19" i="1"/>
  <c r="H19" i="1" s="1"/>
  <c r="P19" i="1"/>
  <c r="R19" i="1" s="1"/>
  <c r="V13" i="1"/>
  <c r="V11" i="1"/>
  <c r="V9" i="1"/>
  <c r="S19" i="1"/>
  <c r="V12" i="1"/>
  <c r="V18" i="1"/>
  <c r="V14" i="1"/>
  <c r="V10" i="1"/>
  <c r="V8" i="1" l="1"/>
  <c r="T7" i="1"/>
  <c r="V7" i="1" s="1"/>
  <c r="AB7" i="1"/>
  <c r="T19" i="1"/>
  <c r="V19" i="1" s="1"/>
  <c r="AC19" i="1"/>
  <c r="AB19" i="1"/>
</calcChain>
</file>

<file path=xl/sharedStrings.xml><?xml version="1.0" encoding="utf-8"?>
<sst xmlns="http://schemas.openxmlformats.org/spreadsheetml/2006/main" count="61" uniqueCount="41">
  <si>
    <t>Grand Traverse Pavilions</t>
  </si>
  <si>
    <t>Month</t>
  </si>
  <si>
    <t>Days</t>
  </si>
  <si>
    <t>January</t>
  </si>
  <si>
    <t>ADC</t>
  </si>
  <si>
    <t>Budget</t>
  </si>
  <si>
    <t>Variance</t>
  </si>
  <si>
    <t>Auto, PP, PI</t>
  </si>
  <si>
    <t>MA &amp; Hosp</t>
  </si>
  <si>
    <t>MC &amp; MCA</t>
  </si>
  <si>
    <t>Var</t>
  </si>
  <si>
    <t>Total</t>
  </si>
  <si>
    <t>Census</t>
  </si>
  <si>
    <t>Undup</t>
  </si>
  <si>
    <t>MA &amp; Hosp.</t>
  </si>
  <si>
    <t>Undup.</t>
  </si>
  <si>
    <t>Perc.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</si>
  <si>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</si>
  <si>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</si>
  <si>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</si>
  <si>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</si>
  <si>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</si>
  <si>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</si>
  <si>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</si>
  <si>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</si>
  <si>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</si>
  <si>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</si>
  <si>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</si>
  <si>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Hospice</t>
  </si>
  <si>
    <t>Medicaid</t>
  </si>
  <si>
    <t>MCA</t>
  </si>
  <si>
    <t>MC</t>
  </si>
  <si>
    <t>Skilled Nursing Facility Occupancy</t>
  </si>
  <si>
    <t>Occupancy</t>
  </si>
  <si>
    <t>Percent.</t>
  </si>
  <si>
    <t>Without</t>
  </si>
  <si>
    <t>offline beds</t>
  </si>
  <si>
    <t>Inc. Retros</t>
  </si>
  <si>
    <t>Difference</t>
  </si>
  <si>
    <t>"Short Term"</t>
  </si>
  <si>
    <t>"Long Term"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</si>
</sst>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</numFmts>
  <fonts count="3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right"/>
    </xf>
    <xf numFmtId="9" fontId="0" fillId="0" borderId="0" xfId="2" applyFont="1"/>
    <xf numFmtId="164" fontId="0" fillId="0" borderId="0" xfId="1" applyNumberFormat="1" applyFont="1"/>
    <xf numFmtId="0" fontId="0" fillId="0" borderId="1" xfId="0" applyBorder="1"/>
    <xf numFmtId="0" fontId="0" fillId="0" borderId="1" xfId="0" applyBorder="1" applyAlignment="1">
      <alignment horizontal="right"/>
    </xf>
    <xf numFmtId="164" fontId="0" fillId="0" borderId="1" xfId="1" applyNumberFormat="1" applyFont="1" applyBorder="1"/>
    <xf numFmtId="9" fontId="0" fillId="0" borderId="1" xfId="2" applyFont="1" applyBorder="1"/>
    <xf numFmtId="0" fontId="2" fillId="0" borderId="0" xfId="0" applyFont="1"/>
    <xf numFmtId="10" fontId="0" fillId="0" borderId="0" xfId="2" applyNumberFormat="1" applyFont="1"/>
    <xf numFmtId="0" fontId="0" fillId="0" borderId="1" xfId="0" applyFill="1" applyBorder="1" applyAlignment="1">
      <alignment horizontal="right"/>
    </xf>
    <xf numFmtId="165" fontId="0" fillId="0" borderId="0" xfId="1" applyNumberFormat="1" applyFont="1"/>
    <xf numFmtId="165" fontId="0" fillId="0" borderId="1" xfId="1" applyNumberFormat="1" applyFont="1" applyBorder="1"/>
    <xf numFmtId="164" fontId="0" fillId="0" borderId="0" xfId="0" applyNumberFormat="1"/>
    <xf numFmtId="166" fontId="0" fillId="0" borderId="0" xfId="2" applyNumberFormat="1" applyFont="1"/>
    <xf numFmtId="43" fontId="0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7"/>
  <sheetViews>
    <sheetView tabSelected="1" topLeftCell="I16" workbookViewId="0">
      <selection activeCell="S26" sqref="S26"/>
    </sheetView>
  </sheetViews>
  <sheetFormatPr defaultRowHeight="15" x14ac:dyDescent="0.2"/>
  <cols>
    <col min="1" max="1" width="9.5546875" customWidth="1"/>
    <col min="3" max="5" width="10.77734375" customWidth="1"/>
    <col min="6" max="6" width="9" bestFit="1" customWidth="1"/>
    <col min="7" max="7" width="9" customWidth="1"/>
    <col min="8" max="8" width="9.5546875" customWidth="1"/>
    <col min="9" max="9" width="10.6640625" customWidth="1"/>
    <col min="10" max="10" width="9" bestFit="1" customWidth="1"/>
    <col min="11" max="12" width="8.77734375" customWidth="1"/>
    <col min="13" max="15" width="10.109375" customWidth="1"/>
    <col min="17" max="18" width="9" customWidth="1"/>
    <col min="19" max="19" width="10" bestFit="1" customWidth="1"/>
    <col min="22" max="22" width="9.5546875" bestFit="1" customWidth="1"/>
    <col min="23" max="24" width="10.21875" customWidth="1"/>
    <col min="26" max="26" width="9.88671875" customWidth="1"/>
    <col min="27" max="27" width="10.6640625" customWidth="1"/>
    <col min="28" max="28" width="9.44140625" customWidth="1"/>
    <col min="29" max="29" width="10.33203125" customWidth="1"/>
  </cols>
  <sheetData>
    <row r="1" spans="1:29" ht="15.75" x14ac:dyDescent="0.25">
      <c r="A1" s="8" t="s">
        <v>0</v>
      </c>
    </row>
    <row r="2" spans="1:29" ht="15.75" x14ac:dyDescent="0.25">
      <c r="A2" s="8" t="s">
        <v>32</v>
      </c>
    </row>
    <row r="3" spans="1:29" ht="15.75" x14ac:dyDescent="0.25">
      <c r="A3" s="8">
        <v>2021</v>
      </c>
    </row>
    <row r="4" spans="1:29" x14ac:dyDescent="0.2">
      <c r="Q4" s="1"/>
      <c r="R4" s="1"/>
      <c r="S4" s="1"/>
      <c r="T4" s="1"/>
      <c r="U4" s="1"/>
      <c r="V4" s="1"/>
      <c r="W4" s="1"/>
      <c r="X4" s="1"/>
      <c r="Y4" s="1"/>
      <c r="Z4" s="1" t="s">
        <v>16</v>
      </c>
      <c r="AA4" s="1" t="s">
        <v>16</v>
      </c>
    </row>
    <row r="5" spans="1:29" x14ac:dyDescent="0.2">
      <c r="Q5" s="1"/>
      <c r="R5" s="1"/>
      <c r="S5" s="1" t="s">
        <v>11</v>
      </c>
      <c r="T5" s="1" t="s">
        <v>11</v>
      </c>
      <c r="U5" s="1" t="s">
        <v>11</v>
      </c>
      <c r="V5" s="1" t="s">
        <v>11</v>
      </c>
      <c r="W5" s="1" t="s">
        <v>13</v>
      </c>
      <c r="X5" s="1" t="s">
        <v>13</v>
      </c>
      <c r="Y5" s="1" t="s">
        <v>15</v>
      </c>
      <c r="Z5" s="1" t="s">
        <v>13</v>
      </c>
      <c r="AA5" s="1" t="s">
        <v>15</v>
      </c>
      <c r="AB5" s="1" t="s">
        <v>33</v>
      </c>
      <c r="AC5" s="1" t="s">
        <v>35</v>
      </c>
    </row>
    <row r="6" spans="1:29" x14ac:dyDescent="0.2">
      <c r="A6" s="4" t="s">
        <v>1</v>
      </c>
      <c r="B6" s="5" t="s">
        <v>2</v>
      </c>
      <c r="C6" s="5" t="s">
        <v>29</v>
      </c>
      <c r="D6" s="5" t="s">
        <v>28</v>
      </c>
      <c r="E6" s="5" t="s">
        <v>8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4</v>
      </c>
      <c r="K6" s="5" t="s">
        <v>5</v>
      </c>
      <c r="L6" s="5" t="s">
        <v>6</v>
      </c>
      <c r="M6" s="5" t="s">
        <v>31</v>
      </c>
      <c r="N6" s="5" t="s">
        <v>30</v>
      </c>
      <c r="O6" s="5" t="s">
        <v>9</v>
      </c>
      <c r="P6" s="5" t="s">
        <v>4</v>
      </c>
      <c r="Q6" s="5" t="s">
        <v>5</v>
      </c>
      <c r="R6" s="5" t="s">
        <v>10</v>
      </c>
      <c r="S6" s="5" t="s">
        <v>12</v>
      </c>
      <c r="T6" s="5" t="s">
        <v>4</v>
      </c>
      <c r="U6" s="5" t="s">
        <v>5</v>
      </c>
      <c r="V6" s="5" t="s">
        <v>10</v>
      </c>
      <c r="W6" s="5" t="s">
        <v>14</v>
      </c>
      <c r="X6" s="5" t="s">
        <v>9</v>
      </c>
      <c r="Y6" s="5" t="s">
        <v>11</v>
      </c>
      <c r="Z6" s="5" t="s">
        <v>8</v>
      </c>
      <c r="AA6" s="5" t="s">
        <v>9</v>
      </c>
      <c r="AB6" s="10" t="s">
        <v>34</v>
      </c>
      <c r="AC6" s="10" t="s">
        <v>36</v>
      </c>
    </row>
    <row r="7" spans="1:29" x14ac:dyDescent="0.2">
      <c r="A7" t="s">
        <v>3</v>
      </c>
      <c r="B7">
        <v>31</v>
      </c>
      <c r="C7" s="3">
        <v>3648</v>
      </c>
      <c r="D7" s="3">
        <v>324</v>
      </c>
      <c r="E7" s="3">
        <f t="shared" ref="E7:E18" si="0">+C7+D7</f>
        <v>3972</v>
      </c>
      <c r="F7" s="11">
        <f t="shared" ref="F7:F18" si="1">+E7/B7</f>
        <v>128.12903225806451</v>
      </c>
      <c r="G7" s="3">
        <v>135</v>
      </c>
      <c r="H7" s="11">
        <f>+F7-G7</f>
        <v>-6.8709677419354875</v>
      </c>
      <c r="I7" s="3">
        <f>951+92+31</f>
        <v>1074</v>
      </c>
      <c r="J7" s="11">
        <f>+I7/B7</f>
        <v>34.645161290322584</v>
      </c>
      <c r="K7" s="3">
        <v>28</v>
      </c>
      <c r="L7" s="11">
        <f>+J7-K7</f>
        <v>6.6451612903225836</v>
      </c>
      <c r="M7" s="3">
        <v>248</v>
      </c>
      <c r="N7" s="3">
        <v>192</v>
      </c>
      <c r="O7" s="3">
        <f t="shared" ref="O7:O18" si="2">+M7+N7</f>
        <v>440</v>
      </c>
      <c r="P7" s="11">
        <f t="shared" ref="P7:P18" si="3">+O7/B7</f>
        <v>14.193548387096774</v>
      </c>
      <c r="Q7" s="3">
        <v>22</v>
      </c>
      <c r="R7" s="11">
        <f>+P7-Q7</f>
        <v>-7.806451612903226</v>
      </c>
      <c r="S7" s="3">
        <f>+O7+I7+E7</f>
        <v>5486</v>
      </c>
      <c r="T7" s="11">
        <f>+S7/B7</f>
        <v>176.96774193548387</v>
      </c>
      <c r="U7" s="3">
        <f>+Q7+K7+G7</f>
        <v>185</v>
      </c>
      <c r="V7" s="11">
        <f>+T7-U7</f>
        <v>-8.0322580645161281</v>
      </c>
      <c r="W7" s="3">
        <v>132</v>
      </c>
      <c r="X7" s="3">
        <v>42</v>
      </c>
      <c r="Y7" s="3">
        <v>207</v>
      </c>
      <c r="Z7" s="2">
        <f t="shared" ref="Z7:Z18" si="4">+W7/Y7</f>
        <v>0.6376811594202898</v>
      </c>
      <c r="AA7" s="2">
        <f>+X7/Y7</f>
        <v>0.20289855072463769</v>
      </c>
      <c r="AB7" s="9">
        <f>+T7/240</f>
        <v>0.73736559139784952</v>
      </c>
      <c r="AC7" s="9">
        <f>+S7/(+B7*(240-24))</f>
        <v>0.81929510155316609</v>
      </c>
    </row>
    <row r="8" spans="1:29" x14ac:dyDescent="0.2">
      <c r="A8" t="s">
        <v>17</v>
      </c>
      <c r="B8">
        <v>28</v>
      </c>
      <c r="C8" s="3">
        <v>3190</v>
      </c>
      <c r="D8" s="3">
        <v>314</v>
      </c>
      <c r="E8" s="3">
        <f t="shared" si="0"/>
        <v>3504</v>
      </c>
      <c r="F8" s="11">
        <f t="shared" si="1"/>
        <v>125.14285714285714</v>
      </c>
      <c r="G8" s="3">
        <v>135</v>
      </c>
      <c r="H8" s="11">
        <f t="shared" ref="H8:H9" si="5">+F8-G8</f>
        <v>-9.8571428571428612</v>
      </c>
      <c r="I8" s="3">
        <f>39+848</f>
        <v>887</v>
      </c>
      <c r="J8" s="11">
        <f t="shared" ref="J8:J9" si="6">+I8/B8</f>
        <v>31.678571428571427</v>
      </c>
      <c r="K8" s="3">
        <v>28</v>
      </c>
      <c r="L8" s="11">
        <f t="shared" ref="L8:L18" si="7">+J8-K8</f>
        <v>3.678571428571427</v>
      </c>
      <c r="M8" s="3">
        <v>343</v>
      </c>
      <c r="N8" s="3">
        <v>155</v>
      </c>
      <c r="O8" s="3">
        <f t="shared" si="2"/>
        <v>498</v>
      </c>
      <c r="P8" s="11">
        <f t="shared" si="3"/>
        <v>17.785714285714285</v>
      </c>
      <c r="Q8" s="3">
        <v>22</v>
      </c>
      <c r="R8" s="11">
        <f t="shared" ref="R8:R18" si="8">+P8-Q8</f>
        <v>-4.2142857142857153</v>
      </c>
      <c r="S8" s="3">
        <f t="shared" ref="S8:S18" si="9">+O8+I8+E8</f>
        <v>4889</v>
      </c>
      <c r="T8" s="11">
        <f t="shared" ref="T8:T9" si="10">+S8/B8</f>
        <v>174.60714285714286</v>
      </c>
      <c r="U8" s="3">
        <f t="shared" ref="U8:U18" si="11">+Q8+K8+G8</f>
        <v>185</v>
      </c>
      <c r="V8" s="11">
        <f t="shared" ref="V8:V18" si="12">+T8-U8</f>
        <v>-10.392857142857139</v>
      </c>
      <c r="W8" s="3">
        <v>128</v>
      </c>
      <c r="X8" s="3">
        <v>40</v>
      </c>
      <c r="Y8" s="3">
        <v>200</v>
      </c>
      <c r="Z8" s="2">
        <f t="shared" si="4"/>
        <v>0.64</v>
      </c>
      <c r="AA8" s="2">
        <f>+X8/Y8</f>
        <v>0.2</v>
      </c>
      <c r="AB8" s="9">
        <f t="shared" ref="AB8:AB18" si="13">+T8/240</f>
        <v>0.72752976190476193</v>
      </c>
      <c r="AC8" s="9">
        <f t="shared" ref="AC8:AC20" si="14">+S8/(+B8*(240-24))</f>
        <v>0.80836640211640209</v>
      </c>
    </row>
    <row r="9" spans="1:29" x14ac:dyDescent="0.2">
      <c r="A9" t="s">
        <v>18</v>
      </c>
      <c r="B9">
        <v>31</v>
      </c>
      <c r="C9" s="3">
        <v>3486</v>
      </c>
      <c r="D9" s="3">
        <v>344</v>
      </c>
      <c r="E9" s="3">
        <f t="shared" si="0"/>
        <v>3830</v>
      </c>
      <c r="F9" s="11">
        <f t="shared" si="1"/>
        <v>123.54838709677419</v>
      </c>
      <c r="G9" s="3">
        <v>135</v>
      </c>
      <c r="H9" s="11">
        <f t="shared" si="5"/>
        <v>-11.451612903225808</v>
      </c>
      <c r="I9" s="3">
        <f>47+968</f>
        <v>1015</v>
      </c>
      <c r="J9" s="11">
        <f t="shared" si="6"/>
        <v>32.741935483870968</v>
      </c>
      <c r="K9" s="3">
        <v>28</v>
      </c>
      <c r="L9" s="11">
        <f t="shared" si="7"/>
        <v>4.741935483870968</v>
      </c>
      <c r="M9" s="3">
        <v>337</v>
      </c>
      <c r="N9" s="3">
        <v>195</v>
      </c>
      <c r="O9" s="3">
        <f t="shared" si="2"/>
        <v>532</v>
      </c>
      <c r="P9" s="11">
        <f t="shared" si="3"/>
        <v>17.161290322580644</v>
      </c>
      <c r="Q9" s="3">
        <v>22</v>
      </c>
      <c r="R9" s="11">
        <f t="shared" si="8"/>
        <v>-4.8387096774193559</v>
      </c>
      <c r="S9" s="3">
        <f t="shared" si="9"/>
        <v>5377</v>
      </c>
      <c r="T9" s="11">
        <f t="shared" si="10"/>
        <v>173.45161290322579</v>
      </c>
      <c r="U9" s="3">
        <f t="shared" si="11"/>
        <v>185</v>
      </c>
      <c r="V9" s="11">
        <f t="shared" si="12"/>
        <v>-11.548387096774206</v>
      </c>
      <c r="W9" s="3">
        <v>126</v>
      </c>
      <c r="X9" s="3">
        <v>39</v>
      </c>
      <c r="Y9" s="3">
        <v>198</v>
      </c>
      <c r="Z9" s="2">
        <f t="shared" si="4"/>
        <v>0.63636363636363635</v>
      </c>
      <c r="AA9" s="2">
        <f>+X9/Y9</f>
        <v>0.19696969696969696</v>
      </c>
      <c r="AB9" s="9">
        <f t="shared" si="13"/>
        <v>0.72271505376344081</v>
      </c>
      <c r="AC9" s="9">
        <f t="shared" si="14"/>
        <v>0.80301672640382316</v>
      </c>
    </row>
    <row r="10" spans="1:29" x14ac:dyDescent="0.2">
      <c r="A10" t="s">
        <v>19</v>
      </c>
      <c r="B10">
        <v>30</v>
      </c>
      <c r="C10" s="3">
        <v>3407</v>
      </c>
      <c r="D10" s="3">
        <v>278</v>
      </c>
      <c r="E10" s="3">
        <f t="shared" si="0"/>
        <v>3685</v>
      </c>
      <c r="F10" s="11">
        <f t="shared" si="1"/>
        <v>122.83333333333333</v>
      </c>
      <c r="G10" s="3">
        <v>135</v>
      </c>
      <c r="H10" s="11">
        <f t="shared" ref="H10:H18" si="15">+F10-G10</f>
        <v>-12.166666666666671</v>
      </c>
      <c r="I10" s="3">
        <f>827+48</f>
        <v>875</v>
      </c>
      <c r="J10" s="11">
        <f t="shared" ref="J10:J17" si="16">+I10/B10</f>
        <v>29.166666666666668</v>
      </c>
      <c r="K10" s="3">
        <v>28</v>
      </c>
      <c r="L10" s="11">
        <f t="shared" si="7"/>
        <v>1.1666666666666679</v>
      </c>
      <c r="M10" s="3">
        <v>334</v>
      </c>
      <c r="N10" s="3">
        <v>184</v>
      </c>
      <c r="O10" s="3">
        <f t="shared" si="2"/>
        <v>518</v>
      </c>
      <c r="P10" s="11">
        <f t="shared" si="3"/>
        <v>17.266666666666666</v>
      </c>
      <c r="Q10" s="3">
        <v>22</v>
      </c>
      <c r="R10" s="11">
        <f t="shared" si="8"/>
        <v>-4.7333333333333343</v>
      </c>
      <c r="S10" s="3">
        <f t="shared" si="9"/>
        <v>5078</v>
      </c>
      <c r="T10" s="11">
        <f t="shared" ref="T10:T18" si="17">+S10/B10</f>
        <v>169.26666666666668</v>
      </c>
      <c r="U10" s="3">
        <f t="shared" si="11"/>
        <v>185</v>
      </c>
      <c r="V10" s="11">
        <f t="shared" si="12"/>
        <v>-15.73333333333332</v>
      </c>
      <c r="W10" s="3">
        <v>127</v>
      </c>
      <c r="X10" s="3">
        <v>43</v>
      </c>
      <c r="Y10" s="3">
        <v>198</v>
      </c>
      <c r="Z10" s="2">
        <f t="shared" si="4"/>
        <v>0.64141414141414144</v>
      </c>
      <c r="AA10" s="2">
        <f>+X10/Y10</f>
        <v>0.21717171717171718</v>
      </c>
      <c r="AB10" s="9">
        <f t="shared" si="13"/>
        <v>0.70527777777777778</v>
      </c>
      <c r="AC10" s="9">
        <f t="shared" si="14"/>
        <v>0.78364197530864199</v>
      </c>
    </row>
    <row r="11" spans="1:29" x14ac:dyDescent="0.2">
      <c r="A11" t="s">
        <v>20</v>
      </c>
      <c r="B11">
        <v>31</v>
      </c>
      <c r="C11" s="3">
        <f>3349+2</f>
        <v>3351</v>
      </c>
      <c r="D11" s="3">
        <v>288</v>
      </c>
      <c r="E11" s="3">
        <f t="shared" si="0"/>
        <v>3639</v>
      </c>
      <c r="F11" s="11">
        <f t="shared" si="1"/>
        <v>117.38709677419355</v>
      </c>
      <c r="G11" s="3">
        <v>135</v>
      </c>
      <c r="H11" s="11">
        <f t="shared" si="15"/>
        <v>-17.612903225806448</v>
      </c>
      <c r="I11" s="3">
        <f>11+31+893</f>
        <v>935</v>
      </c>
      <c r="J11" s="11">
        <f t="shared" si="16"/>
        <v>30.161290322580644</v>
      </c>
      <c r="K11" s="3">
        <v>28</v>
      </c>
      <c r="L11" s="11">
        <f t="shared" si="7"/>
        <v>2.1612903225806441</v>
      </c>
      <c r="M11" s="3">
        <v>349</v>
      </c>
      <c r="N11" s="3">
        <v>204</v>
      </c>
      <c r="O11" s="3">
        <f t="shared" si="2"/>
        <v>553</v>
      </c>
      <c r="P11" s="11">
        <f t="shared" si="3"/>
        <v>17.838709677419356</v>
      </c>
      <c r="Q11" s="3">
        <v>22</v>
      </c>
      <c r="R11" s="11">
        <f t="shared" si="8"/>
        <v>-4.1612903225806441</v>
      </c>
      <c r="S11" s="3">
        <f t="shared" si="9"/>
        <v>5127</v>
      </c>
      <c r="T11" s="11">
        <f t="shared" si="17"/>
        <v>165.38709677419354</v>
      </c>
      <c r="U11" s="3">
        <f t="shared" si="11"/>
        <v>185</v>
      </c>
      <c r="V11" s="11">
        <f t="shared" si="12"/>
        <v>-19.612903225806463</v>
      </c>
      <c r="W11" s="3">
        <v>123</v>
      </c>
      <c r="X11" s="3">
        <v>44</v>
      </c>
      <c r="Y11" s="3">
        <v>193</v>
      </c>
      <c r="Z11" s="2">
        <f t="shared" si="4"/>
        <v>0.63730569948186533</v>
      </c>
      <c r="AA11" s="2">
        <f t="shared" ref="AA11:AA18" si="18">+X11/Y11</f>
        <v>0.22797927461139897</v>
      </c>
      <c r="AB11" s="9">
        <f t="shared" si="13"/>
        <v>0.68911290322580643</v>
      </c>
      <c r="AC11" s="9">
        <f t="shared" si="14"/>
        <v>0.76568100358422941</v>
      </c>
    </row>
    <row r="12" spans="1:29" x14ac:dyDescent="0.2">
      <c r="A12" t="s">
        <v>21</v>
      </c>
      <c r="B12">
        <v>30</v>
      </c>
      <c r="C12" s="3">
        <f>3228</f>
        <v>3228</v>
      </c>
      <c r="D12" s="3">
        <v>292</v>
      </c>
      <c r="E12" s="3">
        <f t="shared" si="0"/>
        <v>3520</v>
      </c>
      <c r="F12" s="11">
        <f t="shared" si="1"/>
        <v>117.33333333333333</v>
      </c>
      <c r="G12" s="3">
        <v>135</v>
      </c>
      <c r="H12" s="11">
        <f t="shared" si="15"/>
        <v>-17.666666666666671</v>
      </c>
      <c r="I12" s="3">
        <f>29+15+892</f>
        <v>936</v>
      </c>
      <c r="J12" s="11">
        <f t="shared" si="16"/>
        <v>31.2</v>
      </c>
      <c r="K12" s="3">
        <v>28</v>
      </c>
      <c r="L12" s="11">
        <f t="shared" si="7"/>
        <v>3.1999999999999993</v>
      </c>
      <c r="M12" s="3">
        <v>421</v>
      </c>
      <c r="N12" s="3">
        <v>283</v>
      </c>
      <c r="O12" s="3">
        <f t="shared" si="2"/>
        <v>704</v>
      </c>
      <c r="P12" s="11">
        <f t="shared" si="3"/>
        <v>23.466666666666665</v>
      </c>
      <c r="Q12" s="3">
        <v>22</v>
      </c>
      <c r="R12" s="11">
        <f t="shared" si="8"/>
        <v>1.466666666666665</v>
      </c>
      <c r="S12" s="3">
        <f t="shared" si="9"/>
        <v>5160</v>
      </c>
      <c r="T12" s="11">
        <f t="shared" si="17"/>
        <v>172</v>
      </c>
      <c r="U12" s="3">
        <f t="shared" si="11"/>
        <v>185</v>
      </c>
      <c r="V12" s="11">
        <f t="shared" si="12"/>
        <v>-13</v>
      </c>
      <c r="W12" s="3">
        <v>121</v>
      </c>
      <c r="X12" s="3">
        <v>54</v>
      </c>
      <c r="Y12" s="3">
        <v>204</v>
      </c>
      <c r="Z12" s="2">
        <f t="shared" si="4"/>
        <v>0.59313725490196079</v>
      </c>
      <c r="AA12" s="2">
        <f t="shared" si="18"/>
        <v>0.26470588235294118</v>
      </c>
      <c r="AB12" s="9">
        <f t="shared" si="13"/>
        <v>0.71666666666666667</v>
      </c>
      <c r="AC12" s="9">
        <f t="shared" si="14"/>
        <v>0.79629629629629628</v>
      </c>
    </row>
    <row r="13" spans="1:29" x14ac:dyDescent="0.2">
      <c r="A13" t="s">
        <v>22</v>
      </c>
      <c r="B13">
        <v>31</v>
      </c>
      <c r="C13" s="3">
        <v>3425</v>
      </c>
      <c r="D13" s="3">
        <v>295</v>
      </c>
      <c r="E13" s="3">
        <f t="shared" si="0"/>
        <v>3720</v>
      </c>
      <c r="F13" s="11">
        <f t="shared" si="1"/>
        <v>120</v>
      </c>
      <c r="G13" s="3">
        <v>135</v>
      </c>
      <c r="H13" s="11">
        <f t="shared" si="15"/>
        <v>-15</v>
      </c>
      <c r="I13" s="3">
        <f>788+66</f>
        <v>854</v>
      </c>
      <c r="J13" s="11">
        <f t="shared" si="16"/>
        <v>27.548387096774192</v>
      </c>
      <c r="K13" s="3">
        <v>28</v>
      </c>
      <c r="L13" s="11">
        <f t="shared" si="7"/>
        <v>-0.45161290322580783</v>
      </c>
      <c r="M13" s="3">
        <v>365</v>
      </c>
      <c r="N13" s="3">
        <v>315</v>
      </c>
      <c r="O13" s="3">
        <f t="shared" si="2"/>
        <v>680</v>
      </c>
      <c r="P13" s="11">
        <f t="shared" si="3"/>
        <v>21.93548387096774</v>
      </c>
      <c r="Q13" s="3">
        <v>22</v>
      </c>
      <c r="R13" s="11">
        <f t="shared" si="8"/>
        <v>-6.4516129032259784E-2</v>
      </c>
      <c r="S13" s="3">
        <f t="shared" si="9"/>
        <v>5254</v>
      </c>
      <c r="T13" s="11">
        <f t="shared" si="17"/>
        <v>169.48387096774192</v>
      </c>
      <c r="U13" s="3">
        <f t="shared" si="11"/>
        <v>185</v>
      </c>
      <c r="V13" s="11">
        <f t="shared" si="12"/>
        <v>-15.516129032258078</v>
      </c>
      <c r="W13" s="3">
        <v>122</v>
      </c>
      <c r="X13" s="3">
        <v>56</v>
      </c>
      <c r="Y13" s="3">
        <v>203</v>
      </c>
      <c r="Z13" s="2">
        <f t="shared" si="4"/>
        <v>0.60098522167487689</v>
      </c>
      <c r="AA13" s="2">
        <f t="shared" si="18"/>
        <v>0.27586206896551724</v>
      </c>
      <c r="AB13" s="9">
        <f t="shared" si="13"/>
        <v>0.70618279569892473</v>
      </c>
      <c r="AC13" s="9">
        <f t="shared" si="14"/>
        <v>0.78464755077658299</v>
      </c>
    </row>
    <row r="14" spans="1:29" x14ac:dyDescent="0.2">
      <c r="A14" t="s">
        <v>23</v>
      </c>
      <c r="B14">
        <v>31</v>
      </c>
      <c r="C14" s="3">
        <v>3343</v>
      </c>
      <c r="D14" s="3">
        <v>206</v>
      </c>
      <c r="E14" s="3">
        <f t="shared" si="0"/>
        <v>3549</v>
      </c>
      <c r="F14" s="11">
        <f t="shared" si="1"/>
        <v>114.48387096774194</v>
      </c>
      <c r="G14" s="3">
        <v>135</v>
      </c>
      <c r="H14" s="11">
        <f t="shared" si="15"/>
        <v>-20.516129032258064</v>
      </c>
      <c r="I14" s="3">
        <f>887+13</f>
        <v>900</v>
      </c>
      <c r="J14" s="11">
        <f t="shared" si="16"/>
        <v>29.032258064516128</v>
      </c>
      <c r="K14" s="3">
        <v>28</v>
      </c>
      <c r="L14" s="11">
        <f t="shared" si="7"/>
        <v>1.0322580645161281</v>
      </c>
      <c r="M14" s="3">
        <v>270</v>
      </c>
      <c r="N14" s="3">
        <v>281</v>
      </c>
      <c r="O14" s="3">
        <f t="shared" si="2"/>
        <v>551</v>
      </c>
      <c r="P14" s="11">
        <f t="shared" si="3"/>
        <v>17.774193548387096</v>
      </c>
      <c r="Q14" s="3">
        <v>22</v>
      </c>
      <c r="R14" s="11">
        <f t="shared" si="8"/>
        <v>-4.2258064516129039</v>
      </c>
      <c r="S14" s="3">
        <f t="shared" si="9"/>
        <v>5000</v>
      </c>
      <c r="T14" s="11">
        <f t="shared" si="17"/>
        <v>161.29032258064515</v>
      </c>
      <c r="U14" s="3">
        <f t="shared" si="11"/>
        <v>185</v>
      </c>
      <c r="V14" s="11">
        <f t="shared" si="12"/>
        <v>-23.709677419354847</v>
      </c>
      <c r="W14" s="3">
        <v>119</v>
      </c>
      <c r="X14" s="3">
        <v>45</v>
      </c>
      <c r="Y14" s="3">
        <v>195</v>
      </c>
      <c r="Z14" s="2">
        <f t="shared" si="4"/>
        <v>0.61025641025641031</v>
      </c>
      <c r="AA14" s="2">
        <f t="shared" si="18"/>
        <v>0.23076923076923078</v>
      </c>
      <c r="AB14" s="9">
        <f t="shared" si="13"/>
        <v>0.67204301075268813</v>
      </c>
      <c r="AC14" s="9">
        <f t="shared" si="14"/>
        <v>0.74671445639187572</v>
      </c>
    </row>
    <row r="15" spans="1:29" x14ac:dyDescent="0.2">
      <c r="A15" t="s">
        <v>24</v>
      </c>
      <c r="B15">
        <v>30</v>
      </c>
      <c r="C15" s="3">
        <v>3192</v>
      </c>
      <c r="D15" s="3">
        <v>180</v>
      </c>
      <c r="E15" s="3">
        <f t="shared" si="0"/>
        <v>3372</v>
      </c>
      <c r="F15" s="11">
        <f t="shared" si="1"/>
        <v>112.4</v>
      </c>
      <c r="G15" s="3">
        <v>135</v>
      </c>
      <c r="H15" s="11">
        <f t="shared" si="15"/>
        <v>-22.599999999999994</v>
      </c>
      <c r="I15" s="3">
        <v>830</v>
      </c>
      <c r="J15" s="11">
        <f t="shared" si="16"/>
        <v>27.666666666666668</v>
      </c>
      <c r="K15" s="3">
        <v>28</v>
      </c>
      <c r="L15" s="11">
        <f t="shared" si="7"/>
        <v>-0.33333333333333215</v>
      </c>
      <c r="M15" s="3">
        <v>179</v>
      </c>
      <c r="N15" s="3">
        <v>103</v>
      </c>
      <c r="O15" s="3">
        <f t="shared" si="2"/>
        <v>282</v>
      </c>
      <c r="P15" s="11">
        <f t="shared" si="3"/>
        <v>9.4</v>
      </c>
      <c r="Q15" s="3">
        <v>22</v>
      </c>
      <c r="R15" s="11">
        <f t="shared" si="8"/>
        <v>-12.6</v>
      </c>
      <c r="S15" s="3">
        <f t="shared" si="9"/>
        <v>4484</v>
      </c>
      <c r="T15" s="11">
        <f t="shared" si="17"/>
        <v>149.46666666666667</v>
      </c>
      <c r="U15" s="3">
        <f t="shared" si="11"/>
        <v>185</v>
      </c>
      <c r="V15" s="11">
        <f t="shared" si="12"/>
        <v>-35.533333333333331</v>
      </c>
      <c r="W15" s="3">
        <v>113</v>
      </c>
      <c r="X15" s="3">
        <v>28</v>
      </c>
      <c r="Y15" s="3">
        <v>169</v>
      </c>
      <c r="Z15" s="2">
        <f t="shared" si="4"/>
        <v>0.66863905325443784</v>
      </c>
      <c r="AA15" s="2">
        <f t="shared" si="18"/>
        <v>0.16568047337278108</v>
      </c>
      <c r="AB15" s="9">
        <f t="shared" si="13"/>
        <v>0.62277777777777776</v>
      </c>
      <c r="AC15" s="9">
        <f t="shared" si="14"/>
        <v>0.69197530864197532</v>
      </c>
    </row>
    <row r="16" spans="1:29" x14ac:dyDescent="0.2">
      <c r="A16" t="s">
        <v>25</v>
      </c>
      <c r="B16">
        <v>31</v>
      </c>
      <c r="C16" s="3">
        <v>3220</v>
      </c>
      <c r="D16" s="3">
        <v>238</v>
      </c>
      <c r="E16" s="3">
        <f t="shared" si="0"/>
        <v>3458</v>
      </c>
      <c r="F16" s="11">
        <f t="shared" si="1"/>
        <v>111.54838709677419</v>
      </c>
      <c r="G16" s="3">
        <v>135</v>
      </c>
      <c r="H16" s="11">
        <f t="shared" si="15"/>
        <v>-23.451612903225808</v>
      </c>
      <c r="I16" s="3">
        <v>819</v>
      </c>
      <c r="J16" s="11">
        <f t="shared" si="16"/>
        <v>26.419354838709676</v>
      </c>
      <c r="K16" s="3">
        <v>28</v>
      </c>
      <c r="L16" s="11">
        <f t="shared" si="7"/>
        <v>-1.5806451612903238</v>
      </c>
      <c r="M16" s="3">
        <v>156</v>
      </c>
      <c r="N16" s="3">
        <v>177</v>
      </c>
      <c r="O16" s="3">
        <f t="shared" si="2"/>
        <v>333</v>
      </c>
      <c r="P16" s="11">
        <f t="shared" si="3"/>
        <v>10.741935483870968</v>
      </c>
      <c r="Q16" s="3">
        <v>22</v>
      </c>
      <c r="R16" s="11">
        <f t="shared" si="8"/>
        <v>-11.258064516129032</v>
      </c>
      <c r="S16" s="3">
        <f t="shared" si="9"/>
        <v>4610</v>
      </c>
      <c r="T16" s="11">
        <f t="shared" si="17"/>
        <v>148.70967741935485</v>
      </c>
      <c r="U16" s="3">
        <f t="shared" si="11"/>
        <v>185</v>
      </c>
      <c r="V16" s="11">
        <f t="shared" si="12"/>
        <v>-36.290322580645153</v>
      </c>
      <c r="W16" s="3">
        <v>113</v>
      </c>
      <c r="X16" s="3">
        <v>26</v>
      </c>
      <c r="Y16" s="3">
        <v>163</v>
      </c>
      <c r="Z16" s="2">
        <f t="shared" si="4"/>
        <v>0.69325153374233128</v>
      </c>
      <c r="AA16" s="2">
        <f t="shared" si="18"/>
        <v>0.15950920245398773</v>
      </c>
      <c r="AB16" s="9">
        <f t="shared" si="13"/>
        <v>0.6196236559139785</v>
      </c>
      <c r="AC16" s="9">
        <f t="shared" si="14"/>
        <v>0.68847072879330939</v>
      </c>
    </row>
    <row r="17" spans="1:29" x14ac:dyDescent="0.2">
      <c r="A17" t="s">
        <v>26</v>
      </c>
      <c r="B17">
        <v>30</v>
      </c>
      <c r="C17" s="3">
        <v>2967</v>
      </c>
      <c r="D17" s="3">
        <v>180</v>
      </c>
      <c r="E17" s="3">
        <f t="shared" si="0"/>
        <v>3147</v>
      </c>
      <c r="F17" s="11">
        <f t="shared" si="1"/>
        <v>104.9</v>
      </c>
      <c r="G17" s="3">
        <v>135</v>
      </c>
      <c r="H17" s="11">
        <f t="shared" si="15"/>
        <v>-30.099999999999994</v>
      </c>
      <c r="I17" s="3">
        <v>796</v>
      </c>
      <c r="J17" s="11">
        <f t="shared" si="16"/>
        <v>26.533333333333335</v>
      </c>
      <c r="K17" s="3">
        <v>28</v>
      </c>
      <c r="L17" s="11">
        <f t="shared" si="7"/>
        <v>-1.466666666666665</v>
      </c>
      <c r="M17" s="3">
        <v>45</v>
      </c>
      <c r="N17" s="3">
        <v>93</v>
      </c>
      <c r="O17" s="3">
        <f t="shared" si="2"/>
        <v>138</v>
      </c>
      <c r="P17" s="11">
        <f t="shared" si="3"/>
        <v>4.5999999999999996</v>
      </c>
      <c r="Q17" s="3">
        <v>22</v>
      </c>
      <c r="R17" s="11">
        <f t="shared" si="8"/>
        <v>-17.399999999999999</v>
      </c>
      <c r="S17" s="3">
        <f t="shared" si="9"/>
        <v>4081</v>
      </c>
      <c r="T17" s="11">
        <f t="shared" si="17"/>
        <v>136.03333333333333</v>
      </c>
      <c r="U17" s="3">
        <f t="shared" si="11"/>
        <v>185</v>
      </c>
      <c r="V17" s="11">
        <f t="shared" si="12"/>
        <v>-48.966666666666669</v>
      </c>
      <c r="W17" s="3">
        <v>111</v>
      </c>
      <c r="X17" s="3">
        <v>12</v>
      </c>
      <c r="Y17" s="3">
        <v>150</v>
      </c>
      <c r="Z17" s="2">
        <f t="shared" si="4"/>
        <v>0.74</v>
      </c>
      <c r="AA17" s="2">
        <f t="shared" si="18"/>
        <v>0.08</v>
      </c>
      <c r="AB17" s="9">
        <f t="shared" si="13"/>
        <v>0.56680555555555556</v>
      </c>
      <c r="AC17" s="9">
        <f t="shared" si="14"/>
        <v>0.62978395061728398</v>
      </c>
    </row>
    <row r="18" spans="1:29" x14ac:dyDescent="0.2">
      <c r="A18" t="s">
        <v>27</v>
      </c>
      <c r="B18" s="4">
        <v>31</v>
      </c>
      <c r="C18" s="6">
        <v>2828</v>
      </c>
      <c r="D18" s="6">
        <v>165</v>
      </c>
      <c r="E18" s="6">
        <f t="shared" si="0"/>
        <v>2993</v>
      </c>
      <c r="F18" s="12">
        <f t="shared" si="1"/>
        <v>96.548387096774192</v>
      </c>
      <c r="G18" s="6">
        <v>135</v>
      </c>
      <c r="H18" s="12">
        <f t="shared" si="15"/>
        <v>-38.451612903225808</v>
      </c>
      <c r="I18" s="6">
        <f>672+93</f>
        <v>765</v>
      </c>
      <c r="J18" s="12">
        <f>+I18/B18</f>
        <v>24.677419354838708</v>
      </c>
      <c r="K18" s="6">
        <v>28</v>
      </c>
      <c r="L18" s="12">
        <f t="shared" si="7"/>
        <v>-3.3225806451612918</v>
      </c>
      <c r="M18" s="6">
        <v>117</v>
      </c>
      <c r="N18" s="6">
        <v>178</v>
      </c>
      <c r="O18" s="6">
        <f t="shared" si="2"/>
        <v>295</v>
      </c>
      <c r="P18" s="12">
        <f t="shared" si="3"/>
        <v>9.5161290322580641</v>
      </c>
      <c r="Q18" s="6">
        <v>22</v>
      </c>
      <c r="R18" s="11">
        <f t="shared" si="8"/>
        <v>-12.483870967741936</v>
      </c>
      <c r="S18" s="6">
        <f t="shared" si="9"/>
        <v>4053</v>
      </c>
      <c r="T18" s="12">
        <f t="shared" si="17"/>
        <v>130.74193548387098</v>
      </c>
      <c r="U18" s="6">
        <f t="shared" si="11"/>
        <v>185</v>
      </c>
      <c r="V18" s="12">
        <f t="shared" si="12"/>
        <v>-54.258064516129025</v>
      </c>
      <c r="W18" s="6">
        <v>102</v>
      </c>
      <c r="X18" s="6">
        <v>28</v>
      </c>
      <c r="Y18" s="6">
        <v>153</v>
      </c>
      <c r="Z18" s="7">
        <f t="shared" si="4"/>
        <v>0.66666666666666663</v>
      </c>
      <c r="AA18" s="2">
        <f t="shared" si="18"/>
        <v>0.18300653594771241</v>
      </c>
      <c r="AB18" s="9">
        <f t="shared" si="13"/>
        <v>0.54475806451612907</v>
      </c>
      <c r="AC18" s="9">
        <f t="shared" si="14"/>
        <v>0.60528673835125446</v>
      </c>
    </row>
    <row r="19" spans="1:29" x14ac:dyDescent="0.2">
      <c r="A19" t="s">
        <v>11</v>
      </c>
      <c r="B19">
        <f>SUM(B7:B18)</f>
        <v>365</v>
      </c>
      <c r="C19" s="3">
        <f t="shared" ref="C19:S19" si="19">SUM(C7:C18)</f>
        <v>39285</v>
      </c>
      <c r="D19" s="3">
        <f>SUM(D7:D18)</f>
        <v>3104</v>
      </c>
      <c r="E19" s="3">
        <f>SUM(E7:E18)</f>
        <v>42389</v>
      </c>
      <c r="F19" s="11">
        <f>+E19/B19</f>
        <v>116.13424657534246</v>
      </c>
      <c r="G19" s="3">
        <v>135</v>
      </c>
      <c r="H19" s="11">
        <f>+F19-G19</f>
        <v>-18.865753424657541</v>
      </c>
      <c r="I19" s="3">
        <f t="shared" si="19"/>
        <v>10686</v>
      </c>
      <c r="J19" s="11">
        <f>+I19/B19</f>
        <v>29.276712328767122</v>
      </c>
      <c r="K19" s="3">
        <v>28</v>
      </c>
      <c r="L19" s="11">
        <f>+J19-K19</f>
        <v>1.2767123287671218</v>
      </c>
      <c r="M19" s="3">
        <f t="shared" si="19"/>
        <v>3164</v>
      </c>
      <c r="N19" s="3">
        <f t="shared" si="19"/>
        <v>2360</v>
      </c>
      <c r="O19" s="3">
        <f t="shared" si="19"/>
        <v>5524</v>
      </c>
      <c r="P19" s="11">
        <f>+O19/B19</f>
        <v>15.134246575342466</v>
      </c>
      <c r="Q19" s="3">
        <v>22</v>
      </c>
      <c r="R19" s="11">
        <f>+P19-Q19</f>
        <v>-6.8657534246575338</v>
      </c>
      <c r="S19" s="3">
        <f t="shared" si="19"/>
        <v>58599</v>
      </c>
      <c r="T19" s="11">
        <f>+S19/B19</f>
        <v>160.54520547945205</v>
      </c>
      <c r="U19" s="3">
        <f>+Q19+K19+G19</f>
        <v>185</v>
      </c>
      <c r="V19" s="11">
        <f>+T19-U19</f>
        <v>-24.454794520547949</v>
      </c>
      <c r="W19" s="3"/>
      <c r="X19" s="3"/>
      <c r="Y19" s="3"/>
      <c r="Z19" s="2"/>
      <c r="AA19" s="2"/>
      <c r="AB19" s="9">
        <f>+S19/(B19*240)</f>
        <v>0.66893835616438357</v>
      </c>
      <c r="AC19" s="9">
        <f t="shared" si="14"/>
        <v>0.74326484018264838</v>
      </c>
    </row>
    <row r="20" spans="1:29" x14ac:dyDescent="0.2">
      <c r="A20" t="s">
        <v>37</v>
      </c>
      <c r="B20">
        <v>365</v>
      </c>
      <c r="C20" s="3">
        <f>39937+18</f>
        <v>39955</v>
      </c>
      <c r="D20" s="3">
        <v>3103</v>
      </c>
      <c r="E20" s="13">
        <f>+C20+D20</f>
        <v>43058</v>
      </c>
      <c r="F20" s="11">
        <f>+E20/365</f>
        <v>117.96712328767123</v>
      </c>
      <c r="G20" s="3">
        <v>135</v>
      </c>
      <c r="H20" s="11">
        <f>+F20-G20</f>
        <v>-17.032876712328772</v>
      </c>
      <c r="I20" s="3">
        <f>9728+249+40</f>
        <v>10017</v>
      </c>
      <c r="J20" s="11">
        <f>+I20/365</f>
        <v>27.443835616438356</v>
      </c>
      <c r="K20" s="3">
        <v>28</v>
      </c>
      <c r="L20" s="11">
        <f>+J20-K20</f>
        <v>-0.55616438356164366</v>
      </c>
      <c r="M20" s="3">
        <v>3159</v>
      </c>
      <c r="N20" s="3">
        <v>2365</v>
      </c>
      <c r="O20" s="13">
        <f>+M20+N20</f>
        <v>5524</v>
      </c>
      <c r="P20" s="11">
        <f>+O20/365</f>
        <v>15.134246575342466</v>
      </c>
      <c r="Q20" s="3">
        <v>22</v>
      </c>
      <c r="R20" s="11">
        <f>+P20-Q20</f>
        <v>-6.8657534246575338</v>
      </c>
      <c r="S20" s="13">
        <f>+E20+I20+O20</f>
        <v>58599</v>
      </c>
      <c r="T20" s="11">
        <f>+S20/365</f>
        <v>160.54520547945205</v>
      </c>
      <c r="U20" s="3">
        <f>+Q20+K20+G20</f>
        <v>185</v>
      </c>
      <c r="V20" s="11">
        <f>+T20-U20</f>
        <v>-24.454794520547949</v>
      </c>
      <c r="W20" s="3">
        <v>156</v>
      </c>
      <c r="X20" s="3">
        <v>275</v>
      </c>
      <c r="Y20" s="3">
        <v>446</v>
      </c>
      <c r="Z20" s="2">
        <f>+W20/Y20</f>
        <v>0.34977578475336324</v>
      </c>
      <c r="AA20" s="2">
        <f>+X20/Y20</f>
        <v>0.61659192825112108</v>
      </c>
      <c r="AB20" s="9">
        <f>+S20/(B20*240)</f>
        <v>0.66893835616438357</v>
      </c>
      <c r="AC20" s="9">
        <f t="shared" si="14"/>
        <v>0.74326484018264838</v>
      </c>
    </row>
    <row r="21" spans="1:29" x14ac:dyDescent="0.2">
      <c r="A21" t="s">
        <v>38</v>
      </c>
      <c r="C21" s="3">
        <f>+C19-C20</f>
        <v>-670</v>
      </c>
      <c r="D21" s="13">
        <f>+D19-D20</f>
        <v>1</v>
      </c>
      <c r="I21" s="3">
        <f>+I19-I20</f>
        <v>669</v>
      </c>
      <c r="M21" s="3">
        <f>+M19-M20</f>
        <v>5</v>
      </c>
      <c r="N21" s="3">
        <f>+N19-N20</f>
        <v>-5</v>
      </c>
      <c r="O21" s="13">
        <f>+M21+N21</f>
        <v>0</v>
      </c>
      <c r="S21" s="15">
        <v>0</v>
      </c>
    </row>
    <row r="23" spans="1:29" x14ac:dyDescent="0.2">
      <c r="P23" s="14">
        <f>+P20/240</f>
        <v>6.3059360730593608E-2</v>
      </c>
      <c r="S23" s="14">
        <f>(+S19-O19)/365/240</f>
        <v>0.60587899543378987</v>
      </c>
    </row>
    <row r="24" spans="1:29" x14ac:dyDescent="0.2">
      <c r="E24" s="13"/>
      <c r="P24" t="s">
        <v>39</v>
      </c>
      <c r="S24" s="13" t="s">
        <v>40</v>
      </c>
      <c r="AB24" s="14"/>
      <c r="AC24" s="14"/>
    </row>
    <row r="26" spans="1:29" x14ac:dyDescent="0.2">
      <c r="S26">
        <f>58581+18</f>
        <v>58599</v>
      </c>
    </row>
    <row r="27" spans="1:29" x14ac:dyDescent="0.2">
      <c r="S27" s="13"/>
    </row>
  </sheetData>
  <pageMargins left="0.25" right="0.25" top="0.75" bottom="0.75" header="0.3" footer="0.3"/>
  <pageSetup scale="40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Test</dc:creator>
  <cp:lastModifiedBy>User Test</cp:lastModifiedBy>
  <cp:lastPrinted>2021-12-09T18:09:48Z</cp:lastPrinted>
  <dcterms:created xsi:type="dcterms:W3CDTF">2021-03-05T20:27:05Z</dcterms:created>
  <dcterms:modified xsi:type="dcterms:W3CDTF">2022-06-02T14:24:29Z</dcterms:modified>
</cp:coreProperties>
</file>